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C:\Users\aulasdeep\Downloads\"/>
    </mc:Choice>
  </mc:AlternateContent>
  <xr:revisionPtr revIDLastSave="0" documentId="8_{89049F30-6515-4699-8F7A-0FEB9465DDB4}" xr6:coauthVersionLast="36" xr6:coauthVersionMax="36" xr10:uidLastSave="{00000000-0000-0000-0000-000000000000}"/>
  <bookViews>
    <workbookView xWindow="0" yWindow="0" windowWidth="20490" windowHeight="8505" xr2:uid="{B1BA70BE-20E4-4BD9-BB8E-FB5C42C2D4BD}"/>
  </bookViews>
  <sheets>
    <sheet name="Hoja2" sheetId="2" r:id="rId1"/>
    <sheet name="deuda"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0" i="2" l="1"/>
  <c r="I51" i="2"/>
  <c r="I38" i="2"/>
  <c r="I47" i="2"/>
  <c r="J43" i="2"/>
  <c r="J44" i="2"/>
  <c r="K42" i="2"/>
  <c r="I42" i="2"/>
  <c r="I41" i="2"/>
  <c r="J45" i="2"/>
  <c r="J39" i="2"/>
  <c r="J36" i="2"/>
  <c r="I35" i="2"/>
  <c r="J33" i="2"/>
  <c r="K17" i="3"/>
  <c r="P31" i="3"/>
  <c r="M31" i="3"/>
  <c r="P30" i="3"/>
  <c r="P29" i="3"/>
  <c r="Q28" i="3"/>
  <c r="Q26" i="3"/>
  <c r="J27" i="2"/>
  <c r="P16" i="3"/>
  <c r="L12" i="3"/>
  <c r="P15" i="3"/>
  <c r="P14" i="3"/>
  <c r="P13" i="3"/>
  <c r="K12" i="3"/>
  <c r="L13" i="3"/>
  <c r="L14" i="3"/>
  <c r="L15" i="3"/>
  <c r="L16" i="3"/>
  <c r="M16" i="3"/>
  <c r="M15" i="3"/>
  <c r="M14" i="3"/>
  <c r="M13" i="3"/>
  <c r="M12" i="3"/>
  <c r="J15" i="3"/>
  <c r="J16" i="3" s="1"/>
  <c r="J14" i="3"/>
  <c r="J13" i="3"/>
  <c r="F72" i="3"/>
  <c r="G72" i="3"/>
  <c r="F13" i="3"/>
  <c r="E13" i="3" s="1"/>
  <c r="H13" i="3"/>
  <c r="F14" i="3" s="1"/>
  <c r="E14" i="3" s="1"/>
  <c r="H12" i="3"/>
  <c r="E12" i="3"/>
  <c r="F6" i="3"/>
  <c r="F12" i="3"/>
  <c r="F8" i="3"/>
  <c r="D14" i="3"/>
  <c r="D15" i="3"/>
  <c r="D16" i="3" s="1"/>
  <c r="D17" i="3" s="1"/>
  <c r="D18" i="3" s="1"/>
  <c r="D19" i="3" s="1"/>
  <c r="D20" i="3" s="1"/>
  <c r="D21" i="3"/>
  <c r="D22" i="3" s="1"/>
  <c r="D23" i="3" s="1"/>
  <c r="D24" i="3" s="1"/>
  <c r="D25" i="3" s="1"/>
  <c r="D26" i="3" s="1"/>
  <c r="D27" i="3"/>
  <c r="D28" i="3" s="1"/>
  <c r="D29" i="3" s="1"/>
  <c r="D30" i="3" s="1"/>
  <c r="D31" i="3" s="1"/>
  <c r="D32" i="3" s="1"/>
  <c r="D33" i="3"/>
  <c r="D34" i="3" s="1"/>
  <c r="D35" i="3" s="1"/>
  <c r="D36" i="3" s="1"/>
  <c r="D37" i="3" s="1"/>
  <c r="D38" i="3" s="1"/>
  <c r="D39" i="3" s="1"/>
  <c r="D40" i="3" s="1"/>
  <c r="D41" i="3" s="1"/>
  <c r="D42" i="3" s="1"/>
  <c r="D43" i="3" s="1"/>
  <c r="D44" i="3" s="1"/>
  <c r="D45" i="3" s="1"/>
  <c r="D46" i="3" s="1"/>
  <c r="D47" i="3" s="1"/>
  <c r="D48" i="3" s="1"/>
  <c r="D49" i="3" s="1"/>
  <c r="D50" i="3" s="1"/>
  <c r="D51" i="3" s="1"/>
  <c r="D52" i="3" s="1"/>
  <c r="D53" i="3" s="1"/>
  <c r="D54" i="3" s="1"/>
  <c r="D55" i="3" s="1"/>
  <c r="D56" i="3" s="1"/>
  <c r="D57" i="3" s="1"/>
  <c r="D58" i="3" s="1"/>
  <c r="D59" i="3" s="1"/>
  <c r="D60" i="3" s="1"/>
  <c r="D61" i="3" s="1"/>
  <c r="D62" i="3" s="1"/>
  <c r="D63" i="3" s="1"/>
  <c r="D64" i="3" s="1"/>
  <c r="D65" i="3" s="1"/>
  <c r="D66" i="3" s="1"/>
  <c r="D67" i="3" s="1"/>
  <c r="D68" i="3" s="1"/>
  <c r="D69" i="3" s="1"/>
  <c r="D70" i="3" s="1"/>
  <c r="D71" i="3" s="1"/>
  <c r="D13" i="3"/>
  <c r="J20" i="2"/>
  <c r="J16" i="2"/>
  <c r="J15" i="2"/>
  <c r="K15" i="2"/>
  <c r="K13" i="2"/>
  <c r="N12" i="3" l="1"/>
  <c r="H14" i="3"/>
  <c r="F15" i="3" s="1"/>
  <c r="E15" i="3" s="1"/>
  <c r="N13" i="3" l="1"/>
  <c r="K13" i="3"/>
  <c r="H15" i="3"/>
  <c r="F16" i="3" s="1"/>
  <c r="E16" i="3" s="1"/>
  <c r="H16" i="3"/>
  <c r="N14" i="3" l="1"/>
  <c r="K14" i="3"/>
  <c r="F17" i="3"/>
  <c r="E17" i="3" s="1"/>
  <c r="H17" i="3"/>
  <c r="N15" i="3" l="1"/>
  <c r="K15" i="3"/>
  <c r="H18" i="3"/>
  <c r="F18" i="3"/>
  <c r="E18" i="3" s="1"/>
  <c r="N16" i="3" l="1"/>
  <c r="K16" i="3"/>
  <c r="F19" i="3"/>
  <c r="E19" i="3" s="1"/>
  <c r="H19" i="3"/>
  <c r="H20" i="3" l="1"/>
  <c r="F20" i="3"/>
  <c r="E20" i="3" s="1"/>
  <c r="F21" i="3" l="1"/>
  <c r="E21" i="3" s="1"/>
  <c r="H21" i="3"/>
  <c r="H22" i="3" l="1"/>
  <c r="F22" i="3"/>
  <c r="E22" i="3" s="1"/>
  <c r="F23" i="3" l="1"/>
  <c r="E23" i="3" s="1"/>
  <c r="H23" i="3"/>
  <c r="H24" i="3" l="1"/>
  <c r="F24" i="3"/>
  <c r="E24" i="3" s="1"/>
  <c r="F25" i="3" l="1"/>
  <c r="E25" i="3" s="1"/>
  <c r="H25" i="3"/>
  <c r="H26" i="3" l="1"/>
  <c r="F26" i="3"/>
  <c r="E26" i="3" s="1"/>
  <c r="F27" i="3" l="1"/>
  <c r="E27" i="3" s="1"/>
  <c r="H27" i="3"/>
  <c r="H28" i="3" l="1"/>
  <c r="F28" i="3"/>
  <c r="E28" i="3" s="1"/>
  <c r="F29" i="3" l="1"/>
  <c r="E29" i="3" s="1"/>
  <c r="H29" i="3"/>
  <c r="H30" i="3" l="1"/>
  <c r="F30" i="3"/>
  <c r="E30" i="3" s="1"/>
  <c r="F31" i="3" l="1"/>
  <c r="E31" i="3" s="1"/>
  <c r="H31" i="3"/>
  <c r="H32" i="3" l="1"/>
  <c r="F32" i="3"/>
  <c r="E32" i="3" s="1"/>
  <c r="F33" i="3" l="1"/>
  <c r="E33" i="3" s="1"/>
  <c r="H33" i="3"/>
  <c r="H34" i="3" l="1"/>
  <c r="F34" i="3"/>
  <c r="E34" i="3" s="1"/>
  <c r="F35" i="3" l="1"/>
  <c r="E35" i="3" s="1"/>
  <c r="H35" i="3"/>
  <c r="H36" i="3" l="1"/>
  <c r="F36" i="3"/>
  <c r="E36" i="3" s="1"/>
  <c r="F37" i="3" l="1"/>
  <c r="E37" i="3" s="1"/>
  <c r="H37" i="3"/>
  <c r="H38" i="3" l="1"/>
  <c r="F38" i="3"/>
  <c r="E38" i="3" s="1"/>
  <c r="F39" i="3" l="1"/>
  <c r="E39" i="3" s="1"/>
  <c r="H39" i="3"/>
  <c r="F40" i="3" l="1"/>
  <c r="E40" i="3" s="1"/>
  <c r="H40" i="3"/>
  <c r="F41" i="3" l="1"/>
  <c r="E41" i="3" s="1"/>
  <c r="H41" i="3"/>
  <c r="H42" i="3" l="1"/>
  <c r="F42" i="3"/>
  <c r="E42" i="3" s="1"/>
  <c r="F43" i="3" l="1"/>
  <c r="E43" i="3" s="1"/>
  <c r="H43" i="3"/>
  <c r="H44" i="3" l="1"/>
  <c r="F44" i="3"/>
  <c r="E44" i="3" s="1"/>
  <c r="F45" i="3" l="1"/>
  <c r="E45" i="3" s="1"/>
  <c r="H45" i="3"/>
  <c r="H46" i="3" l="1"/>
  <c r="F46" i="3"/>
  <c r="E46" i="3" s="1"/>
  <c r="F47" i="3" l="1"/>
  <c r="E47" i="3" s="1"/>
  <c r="H47" i="3"/>
  <c r="H48" i="3" l="1"/>
  <c r="F48" i="3"/>
  <c r="E48" i="3" s="1"/>
  <c r="F49" i="3" l="1"/>
  <c r="E49" i="3" s="1"/>
  <c r="H49" i="3"/>
  <c r="H50" i="3" l="1"/>
  <c r="F50" i="3"/>
  <c r="E50" i="3" s="1"/>
  <c r="F51" i="3" l="1"/>
  <c r="E51" i="3" s="1"/>
  <c r="H51" i="3"/>
  <c r="H52" i="3" l="1"/>
  <c r="F52" i="3"/>
  <c r="E52" i="3" s="1"/>
  <c r="F53" i="3" l="1"/>
  <c r="E53" i="3" s="1"/>
  <c r="H53" i="3"/>
  <c r="H54" i="3" l="1"/>
  <c r="F54" i="3"/>
  <c r="E54" i="3" s="1"/>
  <c r="F55" i="3" l="1"/>
  <c r="E55" i="3" s="1"/>
  <c r="H55" i="3"/>
  <c r="H56" i="3" l="1"/>
  <c r="F56" i="3"/>
  <c r="E56" i="3" s="1"/>
  <c r="F57" i="3" l="1"/>
  <c r="E57" i="3" s="1"/>
  <c r="H57" i="3"/>
  <c r="F58" i="3" l="1"/>
  <c r="E58" i="3" s="1"/>
  <c r="H58" i="3"/>
  <c r="F59" i="3" l="1"/>
  <c r="E59" i="3" s="1"/>
  <c r="H59" i="3"/>
  <c r="H60" i="3" l="1"/>
  <c r="F60" i="3"/>
  <c r="E60" i="3" s="1"/>
  <c r="F61" i="3" l="1"/>
  <c r="E61" i="3" s="1"/>
  <c r="H61" i="3"/>
  <c r="H62" i="3" l="1"/>
  <c r="F62" i="3"/>
  <c r="E62" i="3" s="1"/>
  <c r="F63" i="3" l="1"/>
  <c r="E63" i="3" s="1"/>
  <c r="H63" i="3"/>
  <c r="H64" i="3" l="1"/>
  <c r="F64" i="3"/>
  <c r="E64" i="3" s="1"/>
  <c r="F65" i="3" l="1"/>
  <c r="E65" i="3" s="1"/>
  <c r="H65" i="3"/>
  <c r="H66" i="3" l="1"/>
  <c r="F66" i="3"/>
  <c r="E66" i="3" s="1"/>
  <c r="F67" i="3" l="1"/>
  <c r="E67" i="3" s="1"/>
  <c r="H67" i="3"/>
  <c r="F68" i="3" l="1"/>
  <c r="E68" i="3" s="1"/>
  <c r="H68" i="3"/>
  <c r="F69" i="3" l="1"/>
  <c r="E69" i="3" s="1"/>
  <c r="H69" i="3"/>
  <c r="H70" i="3" l="1"/>
  <c r="F70" i="3"/>
  <c r="E70" i="3" s="1"/>
  <c r="F71" i="3" l="1"/>
  <c r="E71" i="3" s="1"/>
  <c r="H71" i="3"/>
</calcChain>
</file>

<file path=xl/sharedStrings.xml><?xml version="1.0" encoding="utf-8"?>
<sst xmlns="http://schemas.openxmlformats.org/spreadsheetml/2006/main" count="106" uniqueCount="52">
  <si>
    <t>Fecha</t>
  </si>
  <si>
    <t>Asiento</t>
  </si>
  <si>
    <t>Cuenta</t>
  </si>
  <si>
    <t>Masa Pat.</t>
  </si>
  <si>
    <t>Concepto</t>
  </si>
  <si>
    <t>DEBE</t>
  </si>
  <si>
    <t>HABER</t>
  </si>
  <si>
    <t>ANC</t>
  </si>
  <si>
    <t>PC</t>
  </si>
  <si>
    <t>AC</t>
  </si>
  <si>
    <t>G</t>
  </si>
  <si>
    <t>I</t>
  </si>
  <si>
    <t>1. La empresa “D” adquiere, el día 17 de enero de 2007, un terreno por importe de 100.000 €, abonando a través de su cuenta corriente bancaria la mitad en el momento de la compra, y comprometiéndose a pagar el resto dentro de 24 meses.</t>
  </si>
  <si>
    <t>3. Durante los meses de agosto y septiembre “D” incorporó a su plantilla de trabajadores a un arquitecto para la supervisión de la obra siendo el importe del sueldo de 3.500 € y de la seguridad social de 600 €, imputables ambos a ese periodo y sabiendo que ya han sido pagados y registrados.</t>
  </si>
  <si>
    <t>4. El 18 de septiembre adquiere la parcela colindante con el terreno donde está construyendo sus oficinas. El precio de adquisición asciende a 55.000 €. Las obras de allanamiento y puesta a punto del terreno ascienden a 4.600 €.</t>
  </si>
  <si>
    <t>5. A 31 de diciembre de 2007 se sabe que el valor recuperable de la parcela anterior es de 40.000 € como consecuencia de una posible modificación del Plan General de Ordenación Urbana (PGOU) de la zona y que afectaría a su futuro uso .</t>
  </si>
  <si>
    <t>6. El día 15 de junio de 2008 le entregan a “D” el edificio en condiciones de funcionamiento. En ése momento la constructora le remite la última factura por valor de 120.000 € a pagar en 4 plazos iguales, con vencimiento a 3, 9, 12 y 18 meses respectivamente. Por aplazarle el pago le repercutirá unos gastos financieros de 1.500 € cada plazo. En éste momento el valor de mercado del edificio de oficinas se estima en 200.000 €.</t>
  </si>
  <si>
    <t>7. La vida útil estimada del edificio es de 70 años y se amortiza linealmente en función de su vida útil al cierre de cada ejercicio contable.</t>
  </si>
  <si>
    <t>8. Al cierre del ejercicio 2008 se aprueba la no modificación del PGOU ascendiendo el valor de mercado de la parcela adquirida en el punto 4 a 80.000 €.</t>
  </si>
  <si>
    <t>Se pide: a) Cálculo analítico del precio de adquisición del edificio de oficinas b) Registro contable de todas las operaciones durante los ejercicios 2007 y 2008.</t>
  </si>
  <si>
    <t>Terreno</t>
  </si>
  <si>
    <t>Bancos</t>
  </si>
  <si>
    <t>Proveedores de inmovilizado</t>
  </si>
  <si>
    <t>PNC</t>
  </si>
  <si>
    <t>Iva Soportado</t>
  </si>
  <si>
    <t>Construcciones en curso</t>
  </si>
  <si>
    <t>Proveed. Inmov. l/p</t>
  </si>
  <si>
    <t>Deuda l/p entidades de crédito</t>
  </si>
  <si>
    <t>Iva soportado</t>
  </si>
  <si>
    <t>5 AÑOS</t>
  </si>
  <si>
    <t>6% ANUAL</t>
  </si>
  <si>
    <t>Pagos mensuales</t>
  </si>
  <si>
    <t>Pte</t>
  </si>
  <si>
    <t>Amort</t>
  </si>
  <si>
    <t>Inte</t>
  </si>
  <si>
    <t>Pago</t>
  </si>
  <si>
    <t>Mensualidad</t>
  </si>
  <si>
    <t>Anualidad</t>
  </si>
  <si>
    <t>Deuda C/p entidades de crédito</t>
  </si>
  <si>
    <t>2. Comienza el día 17 de febrero la construcción de un edificio para la futura ubicación de sus oficinas. Ese mismo día la empresa constructora le remite la primera factura por valor de 60.000 €. Para hacer frente al pago de la misma a “D” le conceden el 1 de julio un préstamo hipotecario, en las siguientes condiciones: 5 años a un tipo de interés fijo del 6% anual que se pagará por anualidades vencidas Y AMORTIZACIÓN CONSTANTE.</t>
  </si>
  <si>
    <t>Gasto financiero</t>
  </si>
  <si>
    <t>Deudas c/p por intereses</t>
  </si>
  <si>
    <t>Trabajos realizado por la empr. Para su inmov</t>
  </si>
  <si>
    <t>Terrenos</t>
  </si>
  <si>
    <t>Pérdidas por deterioro del
inmovilizado material</t>
  </si>
  <si>
    <t>Deterioro de valor IM</t>
  </si>
  <si>
    <t>Construcciones</t>
  </si>
  <si>
    <t>Proveed.  Inmov. c/p</t>
  </si>
  <si>
    <t>Proveed.  Inmov. l/p</t>
  </si>
  <si>
    <t>Gasto amortizacion</t>
  </si>
  <si>
    <t>AAIM</t>
  </si>
  <si>
    <t>Ingreso por reversión de deterioro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</si>
</sst>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44" formatCode="_-* #,##0.00\ &quot;€&quot;_-;\-* #,##0.00\ &quot;€&quot;_-;_-* &quot;-&quot;??\ &quot;€&quot;_-;_-@_-"/>
    <numFmt numFmtId="164" formatCode="_-* #,##0\ &quot;€&quot;_-;\-* #,##0\ &quot;€&quot;_-;_-* &quot;-&quot;??\ &quot;€&quot;_-;_-@_-"/>
    <numFmt numFmtId="169" formatCode="#,##0\ &quot;€&quot;"/>
    <numFmt numFmtId="170" formatCode="0.0%"/>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2"/>
      <color rgb="FF2D3B45"/>
      <name val="Arial"/>
      <family val="2"/>
    </font>
  </fonts>
  <fills count="2">
    <fill>
      <patternFill patternType="none"/>
    </fill>
    <fill>
      <patternFill patternType="gray125"/>
    </fill>
  </fills>
  <borders count="3">
    <border>
      <left/>
      <right/>
      <top/>
      <bottom/>
      <diagonal/>
    </border>
    <border>
      <left/>
      <right style="thin">
        <color indexed="64"/>
      </right>
      <top/>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23">
    <xf numFmtId="0" fontId="0" fillId="0" borderId="0" xfId="0"/>
    <xf numFmtId="0" fontId="2" fillId="0" borderId="1" xfId="0" applyFont="1" applyBorder="1" applyAlignment="1">
      <alignment horizontal="center"/>
    </xf>
    <xf numFmtId="0" fontId="2" fillId="0" borderId="0" xfId="0" applyFont="1" applyBorder="1"/>
    <xf numFmtId="0" fontId="2" fillId="0" borderId="1" xfId="0" applyFont="1" applyBorder="1"/>
    <xf numFmtId="0" fontId="0" fillId="0" borderId="0" xfId="0" applyFill="1" applyBorder="1"/>
    <xf numFmtId="4" fontId="0" fillId="0" borderId="0" xfId="0" applyNumberFormat="1"/>
    <xf numFmtId="9" fontId="0" fillId="0" borderId="0" xfId="0" applyNumberFormat="1"/>
    <xf numFmtId="0" fontId="0" fillId="0" borderId="1" xfId="0" applyFill="1" applyBorder="1" applyAlignment="1">
      <alignment horizontal="center"/>
    </xf>
    <xf numFmtId="14" fontId="0" fillId="0" borderId="1" xfId="0" applyNumberFormat="1" applyFill="1" applyBorder="1" applyAlignment="1">
      <alignment horizontal="center"/>
    </xf>
    <xf numFmtId="0" fontId="0" fillId="0" borderId="1" xfId="0" applyFill="1" applyBorder="1"/>
    <xf numFmtId="164" fontId="0" fillId="0" borderId="0" xfId="1" applyNumberFormat="1" applyFont="1"/>
    <xf numFmtId="0" fontId="3" fillId="0" borderId="0" xfId="0" applyFont="1"/>
    <xf numFmtId="169" fontId="0" fillId="0" borderId="0" xfId="0" applyNumberFormat="1"/>
    <xf numFmtId="169" fontId="2" fillId="0" borderId="1" xfId="0" applyNumberFormat="1" applyFont="1" applyBorder="1" applyAlignment="1">
      <alignment horizontal="center"/>
    </xf>
    <xf numFmtId="169" fontId="2" fillId="0" borderId="0" xfId="0" applyNumberFormat="1" applyFont="1" applyAlignment="1">
      <alignment horizontal="center"/>
    </xf>
    <xf numFmtId="169" fontId="0" fillId="0" borderId="1" xfId="0" applyNumberFormat="1" applyFill="1" applyBorder="1" applyAlignment="1">
      <alignment horizontal="center"/>
    </xf>
    <xf numFmtId="169" fontId="0" fillId="0" borderId="0" xfId="0" applyNumberFormat="1" applyFill="1" applyAlignment="1">
      <alignment horizontal="center"/>
    </xf>
    <xf numFmtId="169" fontId="0" fillId="0" borderId="2" xfId="0" applyNumberFormat="1" applyFill="1" applyBorder="1"/>
    <xf numFmtId="0" fontId="0" fillId="0" borderId="0" xfId="0" applyFill="1" applyBorder="1" applyAlignment="1">
      <alignment horizontal="center"/>
    </xf>
    <xf numFmtId="6" fontId="0" fillId="0" borderId="0" xfId="0" applyNumberFormat="1"/>
    <xf numFmtId="170" fontId="0" fillId="0" borderId="0" xfId="0" applyNumberFormat="1"/>
    <xf numFmtId="14" fontId="0" fillId="0" borderId="0" xfId="0" applyNumberFormat="1"/>
    <xf numFmtId="0" fontId="0" fillId="0" borderId="0" xfId="0" applyFill="1" applyBorder="1" applyAlignment="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6CAF3-BB40-41B4-919B-474F11EE94C4}">
  <dimension ref="A1:M57"/>
  <sheetViews>
    <sheetView tabSelected="1" topLeftCell="A40" zoomScale="130" zoomScaleNormal="130" workbookViewId="0">
      <selection activeCell="E50" sqref="E50"/>
    </sheetView>
  </sheetViews>
  <sheetFormatPr baseColWidth="10" defaultRowHeight="15" x14ac:dyDescent="0.25"/>
  <cols>
    <col min="8" max="8" width="14.140625" customWidth="1"/>
    <col min="9" max="10" width="11.42578125" style="12"/>
    <col min="13" max="13" width="13" bestFit="1" customWidth="1"/>
  </cols>
  <sheetData>
    <row r="1" spans="1:11" ht="15.75" x14ac:dyDescent="0.25">
      <c r="A1" s="11" t="s">
        <v>12</v>
      </c>
    </row>
    <row r="2" spans="1:11" ht="15.75" x14ac:dyDescent="0.25">
      <c r="A2" s="11" t="s">
        <v>39</v>
      </c>
    </row>
    <row r="3" spans="1:11" ht="15.75" x14ac:dyDescent="0.25">
      <c r="A3" s="11" t="s">
        <v>13</v>
      </c>
    </row>
    <row r="4" spans="1:11" ht="15.75" x14ac:dyDescent="0.25">
      <c r="A4" s="11" t="s">
        <v>14</v>
      </c>
    </row>
    <row r="5" spans="1:11" ht="15.75" x14ac:dyDescent="0.25">
      <c r="A5" s="11" t="s">
        <v>15</v>
      </c>
    </row>
    <row r="6" spans="1:11" ht="15.75" x14ac:dyDescent="0.25">
      <c r="A6" s="11" t="s">
        <v>16</v>
      </c>
    </row>
    <row r="7" spans="1:11" ht="15.75" x14ac:dyDescent="0.25">
      <c r="A7" s="11" t="s">
        <v>17</v>
      </c>
    </row>
    <row r="8" spans="1:11" ht="15.75" x14ac:dyDescent="0.25">
      <c r="A8" s="11" t="s">
        <v>18</v>
      </c>
    </row>
    <row r="9" spans="1:11" ht="15.75" x14ac:dyDescent="0.25">
      <c r="A9" s="11" t="s">
        <v>19</v>
      </c>
    </row>
    <row r="12" spans="1:11" x14ac:dyDescent="0.25">
      <c r="B12" s="1" t="s">
        <v>1</v>
      </c>
      <c r="C12" s="1" t="s">
        <v>0</v>
      </c>
      <c r="D12" s="1" t="s">
        <v>2</v>
      </c>
      <c r="E12" s="1" t="s">
        <v>3</v>
      </c>
      <c r="F12" s="2" t="s">
        <v>4</v>
      </c>
      <c r="G12" s="2"/>
      <c r="H12" s="3"/>
      <c r="I12" s="13" t="s">
        <v>5</v>
      </c>
      <c r="J12" s="14" t="s">
        <v>6</v>
      </c>
    </row>
    <row r="13" spans="1:11" x14ac:dyDescent="0.25">
      <c r="B13" s="7">
        <v>1</v>
      </c>
      <c r="C13" s="8">
        <v>39099</v>
      </c>
      <c r="D13" s="7">
        <v>210</v>
      </c>
      <c r="E13" s="7" t="s">
        <v>7</v>
      </c>
      <c r="F13" s="4" t="s">
        <v>20</v>
      </c>
      <c r="G13" s="4"/>
      <c r="H13" s="9"/>
      <c r="I13" s="15">
        <v>100000</v>
      </c>
      <c r="J13" s="16"/>
      <c r="K13" s="5">
        <f>+I13*0.21</f>
        <v>21000</v>
      </c>
    </row>
    <row r="14" spans="1:11" x14ac:dyDescent="0.25">
      <c r="B14" s="7"/>
      <c r="C14" s="8"/>
      <c r="D14" s="7">
        <v>472</v>
      </c>
      <c r="E14" s="7" t="s">
        <v>9</v>
      </c>
      <c r="F14" s="4" t="s">
        <v>24</v>
      </c>
      <c r="G14" s="4"/>
      <c r="H14" s="9"/>
      <c r="I14" s="15">
        <v>21000</v>
      </c>
      <c r="J14" s="16"/>
      <c r="K14" s="5"/>
    </row>
    <row r="15" spans="1:11" x14ac:dyDescent="0.25">
      <c r="B15" s="7"/>
      <c r="C15" s="8"/>
      <c r="D15" s="7">
        <v>572</v>
      </c>
      <c r="E15" s="7" t="s">
        <v>9</v>
      </c>
      <c r="F15" s="4" t="s">
        <v>21</v>
      </c>
      <c r="G15" s="4"/>
      <c r="H15" s="9"/>
      <c r="I15" s="15"/>
      <c r="J15" s="16">
        <f>50000+K15</f>
        <v>60500</v>
      </c>
      <c r="K15">
        <f>+K13/2</f>
        <v>10500</v>
      </c>
    </row>
    <row r="16" spans="1:11" x14ac:dyDescent="0.25">
      <c r="B16" s="7"/>
      <c r="C16" s="8"/>
      <c r="D16" s="7">
        <v>173</v>
      </c>
      <c r="E16" s="7" t="s">
        <v>23</v>
      </c>
      <c r="F16" s="4" t="s">
        <v>22</v>
      </c>
      <c r="G16" s="4"/>
      <c r="H16" s="9"/>
      <c r="I16" s="15"/>
      <c r="J16" s="16">
        <f>+J15</f>
        <v>60500</v>
      </c>
    </row>
    <row r="17" spans="2:13" x14ac:dyDescent="0.25">
      <c r="B17" s="7"/>
      <c r="C17" s="8"/>
      <c r="D17" s="7"/>
      <c r="E17" s="7"/>
      <c r="F17" s="4"/>
      <c r="G17" s="4"/>
      <c r="H17" s="9"/>
      <c r="I17" s="15"/>
      <c r="J17" s="16"/>
    </row>
    <row r="18" spans="2:13" x14ac:dyDescent="0.25">
      <c r="B18" s="7">
        <v>2</v>
      </c>
      <c r="C18" s="8">
        <v>39130</v>
      </c>
      <c r="D18" s="7">
        <v>231</v>
      </c>
      <c r="E18" s="7" t="s">
        <v>7</v>
      </c>
      <c r="F18" s="4" t="s">
        <v>25</v>
      </c>
      <c r="G18" s="18"/>
      <c r="H18" s="9"/>
      <c r="I18" s="15">
        <v>60000</v>
      </c>
      <c r="J18" s="16"/>
      <c r="M18" s="10"/>
    </row>
    <row r="19" spans="2:13" x14ac:dyDescent="0.25">
      <c r="B19" s="7"/>
      <c r="C19" s="8"/>
      <c r="D19" s="7">
        <v>472</v>
      </c>
      <c r="E19" s="7" t="s">
        <v>9</v>
      </c>
      <c r="F19" s="4" t="s">
        <v>28</v>
      </c>
      <c r="G19" s="18"/>
      <c r="H19" s="9"/>
      <c r="I19" s="15">
        <v>12600</v>
      </c>
      <c r="J19" s="16"/>
      <c r="M19" s="10"/>
    </row>
    <row r="20" spans="2:13" x14ac:dyDescent="0.25">
      <c r="B20" s="7"/>
      <c r="C20" s="8"/>
      <c r="D20" s="7">
        <v>173</v>
      </c>
      <c r="E20" s="7" t="s">
        <v>23</v>
      </c>
      <c r="F20" s="4" t="s">
        <v>26</v>
      </c>
      <c r="G20" s="4"/>
      <c r="H20" s="9"/>
      <c r="I20" s="15"/>
      <c r="J20" s="16">
        <f>+I18+12600</f>
        <v>72600</v>
      </c>
      <c r="M20" s="10"/>
    </row>
    <row r="21" spans="2:13" x14ac:dyDescent="0.25">
      <c r="B21" s="7"/>
      <c r="C21" s="8"/>
      <c r="D21" s="7"/>
      <c r="E21" s="7"/>
      <c r="F21" s="4"/>
      <c r="G21" s="4"/>
      <c r="H21" s="9"/>
      <c r="I21" s="15"/>
      <c r="J21" s="16"/>
      <c r="M21" s="10"/>
    </row>
    <row r="22" spans="2:13" x14ac:dyDescent="0.25">
      <c r="B22" s="7"/>
      <c r="C22" s="8">
        <v>39264</v>
      </c>
      <c r="D22" s="7">
        <v>572</v>
      </c>
      <c r="E22" s="7" t="s">
        <v>9</v>
      </c>
      <c r="F22" s="4" t="s">
        <v>21</v>
      </c>
      <c r="G22" s="4"/>
      <c r="H22" s="9"/>
      <c r="I22" s="15">
        <v>60000</v>
      </c>
      <c r="J22" s="16"/>
    </row>
    <row r="23" spans="2:13" x14ac:dyDescent="0.25">
      <c r="B23" s="7"/>
      <c r="C23" s="8"/>
      <c r="D23" s="7">
        <v>520</v>
      </c>
      <c r="E23" s="7" t="s">
        <v>8</v>
      </c>
      <c r="F23" s="4" t="s">
        <v>38</v>
      </c>
      <c r="G23" s="4"/>
      <c r="H23" s="9"/>
      <c r="I23" s="15"/>
      <c r="J23" s="16">
        <v>12000</v>
      </c>
    </row>
    <row r="24" spans="2:13" x14ac:dyDescent="0.25">
      <c r="B24" s="7"/>
      <c r="C24" s="8"/>
      <c r="D24" s="7">
        <v>170</v>
      </c>
      <c r="E24" s="7" t="s">
        <v>23</v>
      </c>
      <c r="F24" s="4" t="s">
        <v>27</v>
      </c>
      <c r="G24" s="4"/>
      <c r="H24" s="9"/>
      <c r="I24" s="15"/>
      <c r="J24" s="16">
        <v>48000</v>
      </c>
    </row>
    <row r="25" spans="2:13" x14ac:dyDescent="0.25">
      <c r="B25" s="7"/>
      <c r="C25" s="8"/>
      <c r="D25" s="7"/>
      <c r="E25" s="7"/>
      <c r="F25" s="4"/>
      <c r="G25" s="4"/>
      <c r="H25" s="9"/>
      <c r="I25" s="15"/>
      <c r="J25" s="16"/>
    </row>
    <row r="26" spans="2:13" x14ac:dyDescent="0.25">
      <c r="B26" s="7"/>
      <c r="C26" s="8">
        <v>39447</v>
      </c>
      <c r="D26" s="7"/>
      <c r="E26" s="7" t="s">
        <v>10</v>
      </c>
      <c r="F26" s="4" t="s">
        <v>40</v>
      </c>
      <c r="G26" s="4"/>
      <c r="H26" s="9"/>
      <c r="I26" s="15">
        <v>1800</v>
      </c>
      <c r="J26" s="16"/>
    </row>
    <row r="27" spans="2:13" x14ac:dyDescent="0.25">
      <c r="B27" s="7"/>
      <c r="C27" s="8"/>
      <c r="D27" s="7"/>
      <c r="E27" s="7" t="s">
        <v>8</v>
      </c>
      <c r="F27" s="4" t="s">
        <v>41</v>
      </c>
      <c r="G27" s="4"/>
      <c r="H27" s="9"/>
      <c r="I27" s="15"/>
      <c r="J27" s="16">
        <f>+I26</f>
        <v>1800</v>
      </c>
    </row>
    <row r="28" spans="2:13" x14ac:dyDescent="0.25">
      <c r="B28" s="7"/>
      <c r="C28" s="8"/>
      <c r="D28" s="7"/>
      <c r="E28" s="7"/>
      <c r="F28" s="4"/>
      <c r="G28" s="4"/>
      <c r="H28" s="9"/>
      <c r="I28" s="15"/>
      <c r="J28" s="16"/>
    </row>
    <row r="29" spans="2:13" x14ac:dyDescent="0.25">
      <c r="B29" s="7"/>
      <c r="C29" s="8">
        <v>39447</v>
      </c>
      <c r="D29" s="7">
        <v>231</v>
      </c>
      <c r="E29" s="7" t="s">
        <v>7</v>
      </c>
      <c r="F29" s="4" t="s">
        <v>25</v>
      </c>
      <c r="G29" s="4"/>
      <c r="H29" s="9"/>
      <c r="I29" s="15">
        <v>1800</v>
      </c>
      <c r="J29" s="16"/>
    </row>
    <row r="30" spans="2:13" x14ac:dyDescent="0.25">
      <c r="B30" s="7"/>
      <c r="C30" s="8"/>
      <c r="D30" s="7">
        <v>733</v>
      </c>
      <c r="E30" s="7" t="s">
        <v>11</v>
      </c>
      <c r="F30" s="4" t="s">
        <v>42</v>
      </c>
      <c r="G30" s="4"/>
      <c r="H30" s="9"/>
      <c r="I30" s="15"/>
      <c r="J30" s="16">
        <v>1800</v>
      </c>
    </row>
    <row r="31" spans="2:13" x14ac:dyDescent="0.25">
      <c r="B31" s="7"/>
      <c r="C31" s="8"/>
      <c r="D31" s="7"/>
      <c r="E31" s="7"/>
      <c r="F31" s="4"/>
      <c r="G31" s="4"/>
      <c r="H31" s="9"/>
      <c r="I31" s="15"/>
      <c r="J31" s="16"/>
    </row>
    <row r="32" spans="2:13" x14ac:dyDescent="0.25">
      <c r="B32" s="7">
        <v>3</v>
      </c>
      <c r="C32" s="8">
        <v>39326</v>
      </c>
      <c r="D32" s="7">
        <v>231</v>
      </c>
      <c r="E32" s="7" t="s">
        <v>7</v>
      </c>
      <c r="F32" s="4" t="s">
        <v>25</v>
      </c>
      <c r="G32" s="4"/>
      <c r="H32" s="9"/>
      <c r="I32" s="15">
        <v>4100</v>
      </c>
      <c r="J32" s="16"/>
    </row>
    <row r="33" spans="2:11" x14ac:dyDescent="0.25">
      <c r="B33" s="7"/>
      <c r="C33" s="8"/>
      <c r="D33" s="7">
        <v>733</v>
      </c>
      <c r="E33" s="7" t="s">
        <v>11</v>
      </c>
      <c r="F33" s="4" t="s">
        <v>42</v>
      </c>
      <c r="G33" s="4"/>
      <c r="H33" s="9"/>
      <c r="I33" s="15"/>
      <c r="J33" s="16">
        <f>+I32</f>
        <v>4100</v>
      </c>
    </row>
    <row r="34" spans="2:11" x14ac:dyDescent="0.25">
      <c r="B34" s="7"/>
      <c r="C34" s="8"/>
      <c r="D34" s="7"/>
      <c r="E34" s="7"/>
      <c r="F34" s="4"/>
      <c r="G34" s="4"/>
      <c r="H34" s="9"/>
      <c r="I34" s="15"/>
      <c r="J34" s="16"/>
    </row>
    <row r="35" spans="2:11" x14ac:dyDescent="0.25">
      <c r="B35" s="7">
        <v>4</v>
      </c>
      <c r="C35" s="8">
        <v>39343</v>
      </c>
      <c r="D35" s="7">
        <v>210</v>
      </c>
      <c r="E35" s="7" t="s">
        <v>7</v>
      </c>
      <c r="F35" s="4" t="s">
        <v>43</v>
      </c>
      <c r="G35" s="4"/>
      <c r="H35" s="9"/>
      <c r="I35" s="15">
        <f>55000+4600</f>
        <v>59600</v>
      </c>
      <c r="J35" s="16"/>
    </row>
    <row r="36" spans="2:11" x14ac:dyDescent="0.25">
      <c r="B36" s="7"/>
      <c r="C36" s="8"/>
      <c r="D36" s="7">
        <v>173</v>
      </c>
      <c r="E36" s="7" t="s">
        <v>23</v>
      </c>
      <c r="F36" s="4" t="s">
        <v>26</v>
      </c>
      <c r="G36" s="4"/>
      <c r="H36" s="9"/>
      <c r="I36" s="15"/>
      <c r="J36" s="16">
        <f>+I35</f>
        <v>59600</v>
      </c>
    </row>
    <row r="37" spans="2:11" x14ac:dyDescent="0.25">
      <c r="B37" s="7"/>
      <c r="C37" s="8"/>
      <c r="D37" s="7"/>
      <c r="E37" s="7"/>
      <c r="F37" s="4"/>
      <c r="G37" s="4"/>
      <c r="H37" s="9"/>
      <c r="I37" s="15"/>
      <c r="J37" s="16"/>
    </row>
    <row r="38" spans="2:11" x14ac:dyDescent="0.25">
      <c r="B38" s="7">
        <v>5</v>
      </c>
      <c r="C38" s="7"/>
      <c r="D38" s="7">
        <v>691</v>
      </c>
      <c r="E38" s="7" t="s">
        <v>10</v>
      </c>
      <c r="F38" s="22" t="s">
        <v>44</v>
      </c>
      <c r="G38" s="4"/>
      <c r="H38" s="9"/>
      <c r="I38" s="15">
        <f>+J36-40000</f>
        <v>19600</v>
      </c>
      <c r="J38" s="16"/>
      <c r="K38" s="12"/>
    </row>
    <row r="39" spans="2:11" x14ac:dyDescent="0.25">
      <c r="B39" s="7"/>
      <c r="C39" s="8"/>
      <c r="D39" s="7">
        <v>291</v>
      </c>
      <c r="E39" s="7" t="s">
        <v>23</v>
      </c>
      <c r="F39" s="22" t="s">
        <v>45</v>
      </c>
      <c r="G39" s="4"/>
      <c r="H39" s="9"/>
      <c r="I39" s="15"/>
      <c r="J39" s="16">
        <f>+I38</f>
        <v>19600</v>
      </c>
    </row>
    <row r="40" spans="2:11" x14ac:dyDescent="0.25">
      <c r="B40" s="7"/>
      <c r="C40" s="8"/>
      <c r="D40" s="7"/>
      <c r="E40" s="7"/>
      <c r="F40" s="4"/>
      <c r="G40" s="4"/>
      <c r="H40" s="9"/>
      <c r="I40" s="15"/>
      <c r="J40" s="17"/>
    </row>
    <row r="41" spans="2:11" x14ac:dyDescent="0.25">
      <c r="B41" s="7">
        <v>6</v>
      </c>
      <c r="C41" s="8">
        <v>39614</v>
      </c>
      <c r="D41" s="7">
        <v>211</v>
      </c>
      <c r="E41" s="7" t="s">
        <v>7</v>
      </c>
      <c r="F41" s="4" t="s">
        <v>46</v>
      </c>
      <c r="G41" s="4"/>
      <c r="H41" s="9"/>
      <c r="I41" s="15">
        <f>120000+I18+I29+I32</f>
        <v>185900</v>
      </c>
      <c r="J41" s="16"/>
    </row>
    <row r="42" spans="2:11" x14ac:dyDescent="0.25">
      <c r="B42" s="7"/>
      <c r="C42" s="8"/>
      <c r="D42" s="7">
        <v>472</v>
      </c>
      <c r="E42" s="7" t="s">
        <v>9</v>
      </c>
      <c r="F42" s="4" t="s">
        <v>28</v>
      </c>
      <c r="G42" s="4"/>
      <c r="H42" s="9"/>
      <c r="I42" s="15">
        <f>120000*0.21</f>
        <v>25200</v>
      </c>
      <c r="J42" s="16"/>
      <c r="K42">
        <f>+I42/4</f>
        <v>6300</v>
      </c>
    </row>
    <row r="43" spans="2:11" x14ac:dyDescent="0.25">
      <c r="B43" s="7"/>
      <c r="C43" s="8"/>
      <c r="D43" s="7">
        <v>523</v>
      </c>
      <c r="E43" s="7" t="s">
        <v>8</v>
      </c>
      <c r="F43" s="4" t="s">
        <v>47</v>
      </c>
      <c r="G43" s="4"/>
      <c r="H43" s="9"/>
      <c r="I43" s="15"/>
      <c r="J43" s="16">
        <f>90000+K42*3</f>
        <v>108900</v>
      </c>
    </row>
    <row r="44" spans="2:11" x14ac:dyDescent="0.25">
      <c r="B44" s="7"/>
      <c r="C44" s="8"/>
      <c r="D44" s="7">
        <v>173</v>
      </c>
      <c r="E44" s="7" t="s">
        <v>23</v>
      </c>
      <c r="F44" s="4" t="s">
        <v>48</v>
      </c>
      <c r="G44" s="4"/>
      <c r="H44" s="9"/>
      <c r="I44" s="15"/>
      <c r="J44" s="16">
        <f>30000+K42</f>
        <v>36300</v>
      </c>
    </row>
    <row r="45" spans="2:11" x14ac:dyDescent="0.25">
      <c r="B45" s="7"/>
      <c r="C45" s="8"/>
      <c r="D45" s="7">
        <v>231</v>
      </c>
      <c r="E45" s="7" t="s">
        <v>7</v>
      </c>
      <c r="F45" s="4" t="s">
        <v>25</v>
      </c>
      <c r="G45" s="4"/>
      <c r="H45" s="9"/>
      <c r="I45" s="15"/>
      <c r="J45" s="16">
        <f>+I18+I29+I32</f>
        <v>65900</v>
      </c>
    </row>
    <row r="46" spans="2:11" x14ac:dyDescent="0.25">
      <c r="B46" s="7"/>
      <c r="C46" s="8"/>
      <c r="D46" s="7"/>
      <c r="E46" s="7"/>
      <c r="F46" s="4"/>
      <c r="G46" s="4"/>
      <c r="H46" s="9"/>
      <c r="I46" s="15"/>
      <c r="J46" s="16"/>
    </row>
    <row r="47" spans="2:11" x14ac:dyDescent="0.25">
      <c r="B47" s="7">
        <v>7</v>
      </c>
      <c r="C47" s="8"/>
      <c r="D47" s="7">
        <v>681</v>
      </c>
      <c r="E47" s="7" t="s">
        <v>10</v>
      </c>
      <c r="F47" s="4" t="s">
        <v>49</v>
      </c>
      <c r="G47" s="4"/>
      <c r="H47" s="9"/>
      <c r="I47" s="15">
        <f>+I41/70/2</f>
        <v>1327.8571428571429</v>
      </c>
      <c r="J47" s="16"/>
    </row>
    <row r="48" spans="2:11" x14ac:dyDescent="0.25">
      <c r="B48" s="7"/>
      <c r="C48" s="8"/>
      <c r="D48" s="7">
        <v>281</v>
      </c>
      <c r="E48" s="7" t="s">
        <v>7</v>
      </c>
      <c r="F48" s="4" t="s">
        <v>50</v>
      </c>
      <c r="G48" s="4"/>
      <c r="H48" s="9"/>
      <c r="I48" s="15"/>
      <c r="J48" s="16"/>
    </row>
    <row r="49" spans="2:11" x14ac:dyDescent="0.25">
      <c r="B49" s="7"/>
      <c r="C49" s="8"/>
      <c r="D49" s="7"/>
      <c r="E49" s="7"/>
      <c r="F49" s="4"/>
      <c r="G49" s="4"/>
      <c r="H49" s="9"/>
      <c r="I49" s="15"/>
      <c r="J49" s="16"/>
    </row>
    <row r="50" spans="2:11" x14ac:dyDescent="0.25">
      <c r="B50" s="7">
        <v>8</v>
      </c>
      <c r="C50" s="8">
        <v>39813</v>
      </c>
      <c r="D50" s="7">
        <v>793</v>
      </c>
      <c r="E50" s="7" t="s">
        <v>11</v>
      </c>
      <c r="F50" s="4" t="s">
        <v>51</v>
      </c>
      <c r="G50" s="4"/>
      <c r="H50" s="9"/>
      <c r="I50" s="15"/>
      <c r="J50" s="16">
        <f>+I51</f>
        <v>19600</v>
      </c>
      <c r="K50" s="5">
        <v>80000</v>
      </c>
    </row>
    <row r="51" spans="2:11" x14ac:dyDescent="0.25">
      <c r="B51" s="7"/>
      <c r="C51" s="8"/>
      <c r="D51" s="7">
        <v>291</v>
      </c>
      <c r="E51" s="7" t="s">
        <v>23</v>
      </c>
      <c r="F51" s="22" t="s">
        <v>45</v>
      </c>
      <c r="G51" s="4"/>
      <c r="H51" s="9"/>
      <c r="I51" s="15">
        <f>+J39</f>
        <v>19600</v>
      </c>
      <c r="J51" s="16"/>
    </row>
    <row r="52" spans="2:11" x14ac:dyDescent="0.25">
      <c r="B52" s="7"/>
      <c r="C52" s="8"/>
      <c r="D52" s="7"/>
      <c r="E52" s="7"/>
      <c r="F52" s="4"/>
      <c r="G52" s="4"/>
      <c r="H52" s="9"/>
      <c r="I52" s="15"/>
      <c r="J52" s="16"/>
    </row>
    <row r="53" spans="2:11" x14ac:dyDescent="0.25">
      <c r="B53" s="7"/>
      <c r="C53" s="8"/>
      <c r="D53" s="7"/>
      <c r="E53" s="7"/>
      <c r="F53" s="4"/>
      <c r="G53" s="4"/>
      <c r="H53" s="9"/>
      <c r="I53" s="15"/>
      <c r="J53" s="16"/>
    </row>
    <row r="54" spans="2:11" x14ac:dyDescent="0.25">
      <c r="B54" s="7"/>
      <c r="C54" s="8"/>
      <c r="D54" s="7"/>
      <c r="E54" s="7"/>
      <c r="F54" s="4"/>
      <c r="G54" s="4"/>
      <c r="H54" s="9"/>
      <c r="I54" s="15"/>
      <c r="J54" s="16"/>
    </row>
    <row r="55" spans="2:11" x14ac:dyDescent="0.25">
      <c r="B55" s="7"/>
      <c r="C55" s="8"/>
      <c r="D55" s="7"/>
      <c r="E55" s="7"/>
      <c r="F55" s="4"/>
      <c r="G55" s="4"/>
      <c r="H55" s="9"/>
      <c r="I55" s="15"/>
      <c r="J55" s="16"/>
    </row>
    <row r="56" spans="2:11" x14ac:dyDescent="0.25">
      <c r="B56" s="7"/>
      <c r="C56" s="8"/>
      <c r="D56" s="7"/>
      <c r="E56" s="7"/>
      <c r="F56" s="4"/>
      <c r="G56" s="4"/>
      <c r="H56" s="9"/>
      <c r="I56" s="15"/>
      <c r="J56" s="16"/>
    </row>
    <row r="57" spans="2:11" x14ac:dyDescent="0.25">
      <c r="B57" s="7"/>
      <c r="C57" s="8"/>
      <c r="D57" s="7"/>
      <c r="E57" s="7"/>
      <c r="F57" s="4"/>
      <c r="G57" s="4"/>
      <c r="H57" s="9"/>
      <c r="I57" s="15"/>
      <c r="J57" s="1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014C-2149-4518-845E-CA160F05C22F}">
  <dimension ref="D6:Q72"/>
  <sheetViews>
    <sheetView topLeftCell="H15" zoomScale="160" zoomScaleNormal="160" workbookViewId="0">
      <selection activeCell="Q22" sqref="Q22"/>
    </sheetView>
  </sheetViews>
  <sheetFormatPr baseColWidth="10" defaultRowHeight="15" x14ac:dyDescent="0.25"/>
  <sheetData>
    <row r="6" spans="4:16" x14ac:dyDescent="0.25">
      <c r="F6">
        <f>+H11/D71</f>
        <v>1000</v>
      </c>
    </row>
    <row r="7" spans="4:16" x14ac:dyDescent="0.25">
      <c r="D7" t="s">
        <v>29</v>
      </c>
    </row>
    <row r="8" spans="4:16" x14ac:dyDescent="0.25">
      <c r="D8" t="s">
        <v>30</v>
      </c>
      <c r="F8" s="20">
        <f>6%/12</f>
        <v>5.0000000000000001E-3</v>
      </c>
      <c r="L8" s="6">
        <v>0.06</v>
      </c>
    </row>
    <row r="9" spans="4:16" x14ac:dyDescent="0.25">
      <c r="D9" t="s">
        <v>31</v>
      </c>
    </row>
    <row r="10" spans="4:16" x14ac:dyDescent="0.25">
      <c r="D10" t="s">
        <v>36</v>
      </c>
      <c r="E10" t="s">
        <v>35</v>
      </c>
      <c r="F10" t="s">
        <v>34</v>
      </c>
      <c r="G10" t="s">
        <v>33</v>
      </c>
      <c r="H10" t="s">
        <v>32</v>
      </c>
      <c r="J10" t="s">
        <v>37</v>
      </c>
      <c r="K10" t="s">
        <v>35</v>
      </c>
      <c r="L10" t="s">
        <v>34</v>
      </c>
      <c r="M10" t="s">
        <v>33</v>
      </c>
      <c r="N10" t="s">
        <v>32</v>
      </c>
    </row>
    <row r="11" spans="4:16" x14ac:dyDescent="0.25">
      <c r="D11">
        <v>0</v>
      </c>
      <c r="H11" s="19">
        <v>60000</v>
      </c>
      <c r="J11">
        <v>0</v>
      </c>
      <c r="N11" s="19">
        <v>60000</v>
      </c>
      <c r="P11" s="21">
        <v>39447</v>
      </c>
    </row>
    <row r="12" spans="4:16" x14ac:dyDescent="0.25">
      <c r="D12">
        <v>1</v>
      </c>
      <c r="E12" s="5">
        <f>+F12+G12</f>
        <v>1300</v>
      </c>
      <c r="F12" s="5">
        <f>+H11*$F$8</f>
        <v>300</v>
      </c>
      <c r="G12" s="5">
        <v>1000</v>
      </c>
      <c r="H12" s="19">
        <f>+H11-G12</f>
        <v>59000</v>
      </c>
      <c r="J12">
        <v>1</v>
      </c>
      <c r="K12" s="5">
        <f>+L12+M12</f>
        <v>15600</v>
      </c>
      <c r="L12" s="5">
        <f>+N11*$L$8</f>
        <v>3600</v>
      </c>
      <c r="M12" s="5">
        <f>+N11/5</f>
        <v>12000</v>
      </c>
      <c r="N12" s="19">
        <f>+N11-M12</f>
        <v>48000</v>
      </c>
      <c r="P12" s="21">
        <v>39187</v>
      </c>
    </row>
    <row r="13" spans="4:16" x14ac:dyDescent="0.25">
      <c r="D13">
        <f>1+D12</f>
        <v>2</v>
      </c>
      <c r="E13" s="5">
        <f t="shared" ref="E13:E71" si="0">+F13+G13</f>
        <v>1295</v>
      </c>
      <c r="F13" s="5">
        <f t="shared" ref="F13:F71" si="1">+H12*$F$8</f>
        <v>295</v>
      </c>
      <c r="G13" s="5">
        <v>1000</v>
      </c>
      <c r="H13" s="19">
        <f t="shared" ref="H13:H71" si="2">+H12-G13</f>
        <v>58000</v>
      </c>
      <c r="J13">
        <f>1+J12</f>
        <v>2</v>
      </c>
      <c r="K13" s="5">
        <f t="shared" ref="K13:K16" si="3">+L13+M13</f>
        <v>14880</v>
      </c>
      <c r="L13" s="5">
        <f t="shared" ref="L13:L16" si="4">+N12*$L$8</f>
        <v>2880</v>
      </c>
      <c r="M13" s="5">
        <f>+M12</f>
        <v>12000</v>
      </c>
      <c r="N13" s="19">
        <f t="shared" ref="N13:N16" si="5">+N12-M13</f>
        <v>36000</v>
      </c>
      <c r="P13" s="5">
        <f>+P11-P12</f>
        <v>260</v>
      </c>
    </row>
    <row r="14" spans="4:16" x14ac:dyDescent="0.25">
      <c r="D14">
        <f t="shared" ref="D14:D77" si="6">1+D13</f>
        <v>3</v>
      </c>
      <c r="E14" s="5">
        <f t="shared" si="0"/>
        <v>1290</v>
      </c>
      <c r="F14" s="5">
        <f t="shared" si="1"/>
        <v>290</v>
      </c>
      <c r="G14" s="5">
        <v>1000</v>
      </c>
      <c r="H14" s="19">
        <f t="shared" si="2"/>
        <v>57000</v>
      </c>
      <c r="J14">
        <f t="shared" ref="J14:J16" si="7">1+J13</f>
        <v>3</v>
      </c>
      <c r="K14" s="5">
        <f t="shared" si="3"/>
        <v>14160</v>
      </c>
      <c r="L14" s="5">
        <f t="shared" si="4"/>
        <v>2160</v>
      </c>
      <c r="M14" s="5">
        <f>+M13</f>
        <v>12000</v>
      </c>
      <c r="N14" s="19">
        <f t="shared" si="5"/>
        <v>24000</v>
      </c>
      <c r="P14" s="6">
        <f>+P13/365</f>
        <v>0.71232876712328763</v>
      </c>
    </row>
    <row r="15" spans="4:16" x14ac:dyDescent="0.25">
      <c r="D15">
        <f t="shared" si="6"/>
        <v>4</v>
      </c>
      <c r="E15" s="5">
        <f t="shared" si="0"/>
        <v>1285</v>
      </c>
      <c r="F15" s="5">
        <f t="shared" si="1"/>
        <v>285</v>
      </c>
      <c r="G15" s="5">
        <v>1000</v>
      </c>
      <c r="H15" s="19">
        <f t="shared" si="2"/>
        <v>56000</v>
      </c>
      <c r="J15">
        <f t="shared" si="7"/>
        <v>4</v>
      </c>
      <c r="K15" s="5">
        <f t="shared" si="3"/>
        <v>13440</v>
      </c>
      <c r="L15" s="5">
        <f t="shared" si="4"/>
        <v>1440</v>
      </c>
      <c r="M15" s="5">
        <f>+M14</f>
        <v>12000</v>
      </c>
      <c r="N15" s="19">
        <f t="shared" si="5"/>
        <v>12000</v>
      </c>
      <c r="P15" s="5">
        <f>+L12*P14</f>
        <v>2564.3835616438355</v>
      </c>
    </row>
    <row r="16" spans="4:16" x14ac:dyDescent="0.25">
      <c r="D16">
        <f t="shared" si="6"/>
        <v>5</v>
      </c>
      <c r="E16" s="5">
        <f t="shared" si="0"/>
        <v>1280</v>
      </c>
      <c r="F16" s="5">
        <f t="shared" si="1"/>
        <v>280</v>
      </c>
      <c r="G16" s="5">
        <v>1000</v>
      </c>
      <c r="H16" s="19">
        <f t="shared" si="2"/>
        <v>55000</v>
      </c>
      <c r="J16">
        <f t="shared" si="7"/>
        <v>5</v>
      </c>
      <c r="K16" s="5">
        <f t="shared" si="3"/>
        <v>12720</v>
      </c>
      <c r="L16" s="5">
        <f t="shared" si="4"/>
        <v>720</v>
      </c>
      <c r="M16" s="5">
        <f>+M15</f>
        <v>12000</v>
      </c>
      <c r="N16" s="19">
        <f t="shared" si="5"/>
        <v>0</v>
      </c>
      <c r="P16" s="5">
        <f>+L12-P15</f>
        <v>1035.6164383561645</v>
      </c>
    </row>
    <row r="17" spans="4:17" x14ac:dyDescent="0.25">
      <c r="D17">
        <f t="shared" si="6"/>
        <v>6</v>
      </c>
      <c r="E17" s="5">
        <f t="shared" si="0"/>
        <v>1275</v>
      </c>
      <c r="F17" s="5">
        <f t="shared" si="1"/>
        <v>275</v>
      </c>
      <c r="G17" s="5">
        <v>1000</v>
      </c>
      <c r="H17" s="19">
        <f t="shared" si="2"/>
        <v>54000</v>
      </c>
      <c r="K17" s="5">
        <f>SUM(K12:K16)</f>
        <v>70800</v>
      </c>
    </row>
    <row r="18" spans="4:17" x14ac:dyDescent="0.25">
      <c r="D18">
        <f t="shared" si="6"/>
        <v>7</v>
      </c>
      <c r="E18" s="5">
        <f t="shared" si="0"/>
        <v>1270</v>
      </c>
      <c r="F18" s="5">
        <f t="shared" si="1"/>
        <v>270</v>
      </c>
      <c r="G18" s="5">
        <v>1000</v>
      </c>
      <c r="H18" s="19">
        <f t="shared" si="2"/>
        <v>53000</v>
      </c>
    </row>
    <row r="19" spans="4:17" x14ac:dyDescent="0.25">
      <c r="D19">
        <f t="shared" si="6"/>
        <v>8</v>
      </c>
      <c r="E19" s="5">
        <f t="shared" si="0"/>
        <v>1265</v>
      </c>
      <c r="F19" s="5">
        <f t="shared" si="1"/>
        <v>265</v>
      </c>
      <c r="G19" s="5">
        <v>1000</v>
      </c>
      <c r="H19" s="19">
        <f t="shared" si="2"/>
        <v>52000</v>
      </c>
    </row>
    <row r="20" spans="4:17" x14ac:dyDescent="0.25">
      <c r="D20">
        <f t="shared" si="6"/>
        <v>9</v>
      </c>
      <c r="E20" s="5">
        <f t="shared" si="0"/>
        <v>1260</v>
      </c>
      <c r="F20" s="5">
        <f t="shared" si="1"/>
        <v>260</v>
      </c>
      <c r="G20" s="5">
        <v>1000</v>
      </c>
      <c r="H20" s="19">
        <f t="shared" si="2"/>
        <v>51000</v>
      </c>
      <c r="P20" t="s">
        <v>5</v>
      </c>
      <c r="Q20" t="s">
        <v>6</v>
      </c>
    </row>
    <row r="21" spans="4:17" x14ac:dyDescent="0.25">
      <c r="D21">
        <f t="shared" si="6"/>
        <v>10</v>
      </c>
      <c r="E21" s="5">
        <f t="shared" si="0"/>
        <v>1255</v>
      </c>
      <c r="F21" s="5">
        <f t="shared" si="1"/>
        <v>255</v>
      </c>
      <c r="G21" s="5">
        <v>1000</v>
      </c>
      <c r="H21" s="19">
        <f t="shared" si="2"/>
        <v>50000</v>
      </c>
      <c r="J21" s="8">
        <v>39264</v>
      </c>
      <c r="K21" s="7">
        <v>572</v>
      </c>
      <c r="L21" s="7" t="s">
        <v>9</v>
      </c>
      <c r="M21" s="4" t="s">
        <v>21</v>
      </c>
      <c r="N21" s="4"/>
      <c r="O21" s="9"/>
      <c r="P21" s="15">
        <v>60000</v>
      </c>
      <c r="Q21" s="16"/>
    </row>
    <row r="22" spans="4:17" x14ac:dyDescent="0.25">
      <c r="D22">
        <f t="shared" si="6"/>
        <v>11</v>
      </c>
      <c r="E22" s="5">
        <f t="shared" si="0"/>
        <v>1250</v>
      </c>
      <c r="F22" s="5">
        <f t="shared" si="1"/>
        <v>250</v>
      </c>
      <c r="G22" s="5">
        <v>1000</v>
      </c>
      <c r="H22" s="19">
        <f t="shared" si="2"/>
        <v>49000</v>
      </c>
      <c r="J22" s="8"/>
      <c r="K22" s="7">
        <v>520</v>
      </c>
      <c r="L22" s="7" t="s">
        <v>8</v>
      </c>
      <c r="M22" s="4" t="s">
        <v>38</v>
      </c>
      <c r="N22" s="4"/>
      <c r="O22" s="9"/>
      <c r="P22" s="15"/>
      <c r="Q22" s="16">
        <v>12000</v>
      </c>
    </row>
    <row r="23" spans="4:17" x14ac:dyDescent="0.25">
      <c r="D23">
        <f t="shared" si="6"/>
        <v>12</v>
      </c>
      <c r="E23" s="5">
        <f t="shared" si="0"/>
        <v>1245</v>
      </c>
      <c r="F23" s="5">
        <f t="shared" si="1"/>
        <v>245</v>
      </c>
      <c r="G23" s="5">
        <v>1000</v>
      </c>
      <c r="H23" s="19">
        <f t="shared" si="2"/>
        <v>48000</v>
      </c>
      <c r="J23" s="8"/>
      <c r="K23" s="7">
        <v>170</v>
      </c>
      <c r="L23" s="7" t="s">
        <v>23</v>
      </c>
      <c r="M23" s="4" t="s">
        <v>27</v>
      </c>
      <c r="N23" s="4"/>
      <c r="O23" s="9"/>
      <c r="P23" s="15"/>
      <c r="Q23" s="16">
        <v>48000</v>
      </c>
    </row>
    <row r="24" spans="4:17" x14ac:dyDescent="0.25">
      <c r="D24">
        <f t="shared" si="6"/>
        <v>13</v>
      </c>
      <c r="E24" s="5">
        <f t="shared" si="0"/>
        <v>1240</v>
      </c>
      <c r="F24" s="5">
        <f t="shared" si="1"/>
        <v>240</v>
      </c>
      <c r="G24" s="5">
        <v>1000</v>
      </c>
      <c r="H24" s="19">
        <f t="shared" si="2"/>
        <v>47000</v>
      </c>
      <c r="J24" s="8"/>
      <c r="K24" s="7"/>
      <c r="L24" s="7"/>
      <c r="M24" s="4"/>
      <c r="N24" s="4"/>
      <c r="O24" s="9"/>
      <c r="P24" s="15"/>
      <c r="Q24" s="16"/>
    </row>
    <row r="25" spans="4:17" x14ac:dyDescent="0.25">
      <c r="D25">
        <f t="shared" si="6"/>
        <v>14</v>
      </c>
      <c r="E25" s="5">
        <f t="shared" si="0"/>
        <v>1235</v>
      </c>
      <c r="F25" s="5">
        <f t="shared" si="1"/>
        <v>235</v>
      </c>
      <c r="G25" s="5">
        <v>1000</v>
      </c>
      <c r="H25" s="19">
        <f t="shared" si="2"/>
        <v>46000</v>
      </c>
      <c r="J25" s="8">
        <v>39447</v>
      </c>
      <c r="K25" s="7"/>
      <c r="L25" s="7" t="s">
        <v>10</v>
      </c>
      <c r="M25" s="4" t="s">
        <v>40</v>
      </c>
      <c r="N25" s="4"/>
      <c r="O25" s="9"/>
      <c r="P25" s="15">
        <v>1800</v>
      </c>
      <c r="Q25" s="16"/>
    </row>
    <row r="26" spans="4:17" x14ac:dyDescent="0.25">
      <c r="D26">
        <f t="shared" si="6"/>
        <v>15</v>
      </c>
      <c r="E26" s="5">
        <f t="shared" si="0"/>
        <v>1230</v>
      </c>
      <c r="F26" s="5">
        <f t="shared" si="1"/>
        <v>230</v>
      </c>
      <c r="G26" s="5">
        <v>1000</v>
      </c>
      <c r="H26" s="19">
        <f t="shared" si="2"/>
        <v>45000</v>
      </c>
      <c r="J26" s="8"/>
      <c r="K26" s="7"/>
      <c r="L26" s="7" t="s">
        <v>8</v>
      </c>
      <c r="M26" s="4" t="s">
        <v>41</v>
      </c>
      <c r="N26" s="4"/>
      <c r="O26" s="9"/>
      <c r="P26" s="15"/>
      <c r="Q26" s="16">
        <f>+P25</f>
        <v>1800</v>
      </c>
    </row>
    <row r="27" spans="4:17" x14ac:dyDescent="0.25">
      <c r="D27">
        <f t="shared" si="6"/>
        <v>16</v>
      </c>
      <c r="E27" s="5">
        <f t="shared" si="0"/>
        <v>1225</v>
      </c>
      <c r="F27" s="5">
        <f t="shared" si="1"/>
        <v>225</v>
      </c>
      <c r="G27" s="5">
        <v>1000</v>
      </c>
      <c r="H27" s="19">
        <f t="shared" si="2"/>
        <v>44000</v>
      </c>
      <c r="J27" s="8"/>
      <c r="K27" s="7"/>
      <c r="L27" s="7"/>
      <c r="M27" s="4"/>
      <c r="N27" s="4"/>
      <c r="O27" s="9"/>
      <c r="P27" s="15"/>
      <c r="Q27" s="16"/>
    </row>
    <row r="28" spans="4:17" x14ac:dyDescent="0.25">
      <c r="D28">
        <f t="shared" si="6"/>
        <v>17</v>
      </c>
      <c r="E28" s="5">
        <f t="shared" si="0"/>
        <v>1220</v>
      </c>
      <c r="F28" s="5">
        <f t="shared" si="1"/>
        <v>220</v>
      </c>
      <c r="G28" s="5">
        <v>1000</v>
      </c>
      <c r="H28" s="19">
        <f t="shared" si="2"/>
        <v>43000</v>
      </c>
      <c r="J28" s="8">
        <v>39629</v>
      </c>
      <c r="K28" s="7"/>
      <c r="L28" s="7" t="s">
        <v>9</v>
      </c>
      <c r="M28" s="4" t="s">
        <v>21</v>
      </c>
      <c r="N28" s="4"/>
      <c r="O28" s="9"/>
      <c r="P28" s="15"/>
      <c r="Q28" s="16">
        <f>+K12</f>
        <v>15600</v>
      </c>
    </row>
    <row r="29" spans="4:17" x14ac:dyDescent="0.25">
      <c r="D29">
        <f t="shared" si="6"/>
        <v>18</v>
      </c>
      <c r="E29" s="5">
        <f t="shared" si="0"/>
        <v>1215</v>
      </c>
      <c r="F29" s="5">
        <f t="shared" si="1"/>
        <v>215</v>
      </c>
      <c r="G29" s="5">
        <v>1000</v>
      </c>
      <c r="H29" s="19">
        <f t="shared" si="2"/>
        <v>42000</v>
      </c>
      <c r="J29" s="8"/>
      <c r="K29" s="7">
        <v>520</v>
      </c>
      <c r="L29" s="7" t="s">
        <v>8</v>
      </c>
      <c r="M29" s="4" t="s">
        <v>38</v>
      </c>
      <c r="N29" s="4"/>
      <c r="O29" s="9"/>
      <c r="P29" s="15">
        <f>+Q22</f>
        <v>12000</v>
      </c>
      <c r="Q29" s="16"/>
    </row>
    <row r="30" spans="4:17" x14ac:dyDescent="0.25">
      <c r="D30">
        <f t="shared" si="6"/>
        <v>19</v>
      </c>
      <c r="E30" s="5">
        <f t="shared" si="0"/>
        <v>1210</v>
      </c>
      <c r="F30" s="5">
        <f t="shared" si="1"/>
        <v>210</v>
      </c>
      <c r="G30" s="5">
        <v>1000</v>
      </c>
      <c r="H30" s="19">
        <f t="shared" si="2"/>
        <v>41000</v>
      </c>
      <c r="J30" s="8"/>
      <c r="K30" s="7"/>
      <c r="L30" s="7" t="s">
        <v>10</v>
      </c>
      <c r="M30" s="4" t="s">
        <v>40</v>
      </c>
      <c r="N30" s="4"/>
      <c r="O30" s="9"/>
      <c r="P30" s="15">
        <f>+P25</f>
        <v>1800</v>
      </c>
      <c r="Q30" s="16"/>
    </row>
    <row r="31" spans="4:17" x14ac:dyDescent="0.25">
      <c r="D31">
        <f t="shared" si="6"/>
        <v>20</v>
      </c>
      <c r="E31" s="5">
        <f t="shared" si="0"/>
        <v>1205</v>
      </c>
      <c r="F31" s="5">
        <f t="shared" si="1"/>
        <v>205</v>
      </c>
      <c r="G31" s="5">
        <v>1000</v>
      </c>
      <c r="H31" s="19">
        <f t="shared" si="2"/>
        <v>40000</v>
      </c>
      <c r="J31" s="8"/>
      <c r="K31" s="7"/>
      <c r="L31" s="7" t="s">
        <v>8</v>
      </c>
      <c r="M31" s="4" t="str">
        <f>+M26</f>
        <v>Deudas c/p por intereses</v>
      </c>
      <c r="N31" s="4"/>
      <c r="O31" s="9"/>
      <c r="P31" s="15">
        <f>+Q26</f>
        <v>1800</v>
      </c>
      <c r="Q31" s="16"/>
    </row>
    <row r="32" spans="4:17" x14ac:dyDescent="0.25">
      <c r="D32">
        <f t="shared" si="6"/>
        <v>21</v>
      </c>
      <c r="E32" s="5">
        <f t="shared" si="0"/>
        <v>1200</v>
      </c>
      <c r="F32" s="5">
        <f t="shared" si="1"/>
        <v>200</v>
      </c>
      <c r="G32" s="5">
        <v>1000</v>
      </c>
      <c r="H32" s="19">
        <f t="shared" si="2"/>
        <v>39000</v>
      </c>
      <c r="J32" s="8"/>
      <c r="K32" s="7"/>
      <c r="L32" s="7"/>
      <c r="M32" s="4"/>
      <c r="N32" s="4"/>
      <c r="O32" s="9"/>
      <c r="P32" s="15"/>
      <c r="Q32" s="16"/>
    </row>
    <row r="33" spans="4:17" x14ac:dyDescent="0.25">
      <c r="D33">
        <f t="shared" si="6"/>
        <v>22</v>
      </c>
      <c r="E33" s="5">
        <f t="shared" si="0"/>
        <v>1195</v>
      </c>
      <c r="F33" s="5">
        <f t="shared" si="1"/>
        <v>195</v>
      </c>
      <c r="G33" s="5">
        <v>1000</v>
      </c>
      <c r="H33" s="19">
        <f t="shared" si="2"/>
        <v>38000</v>
      </c>
      <c r="J33" s="8"/>
      <c r="K33" s="7"/>
      <c r="L33" s="7"/>
      <c r="M33" s="4"/>
      <c r="N33" s="4"/>
      <c r="O33" s="9"/>
      <c r="P33" s="15"/>
      <c r="Q33" s="16"/>
    </row>
    <row r="34" spans="4:17" x14ac:dyDescent="0.25">
      <c r="D34">
        <f t="shared" si="6"/>
        <v>23</v>
      </c>
      <c r="E34" s="5">
        <f t="shared" si="0"/>
        <v>1190</v>
      </c>
      <c r="F34" s="5">
        <f t="shared" si="1"/>
        <v>190</v>
      </c>
      <c r="G34" s="5">
        <v>1000</v>
      </c>
      <c r="H34" s="19">
        <f t="shared" si="2"/>
        <v>37000</v>
      </c>
    </row>
    <row r="35" spans="4:17" x14ac:dyDescent="0.25">
      <c r="D35">
        <f t="shared" si="6"/>
        <v>24</v>
      </c>
      <c r="E35" s="5">
        <f t="shared" si="0"/>
        <v>1185</v>
      </c>
      <c r="F35" s="5">
        <f t="shared" si="1"/>
        <v>185</v>
      </c>
      <c r="G35" s="5">
        <v>1000</v>
      </c>
      <c r="H35" s="19">
        <f t="shared" si="2"/>
        <v>36000</v>
      </c>
    </row>
    <row r="36" spans="4:17" x14ac:dyDescent="0.25">
      <c r="D36">
        <f t="shared" si="6"/>
        <v>25</v>
      </c>
      <c r="E36" s="5">
        <f t="shared" si="0"/>
        <v>1180</v>
      </c>
      <c r="F36" s="5">
        <f t="shared" si="1"/>
        <v>180</v>
      </c>
      <c r="G36" s="5">
        <v>1000</v>
      </c>
      <c r="H36" s="19">
        <f t="shared" si="2"/>
        <v>35000</v>
      </c>
    </row>
    <row r="37" spans="4:17" x14ac:dyDescent="0.25">
      <c r="D37">
        <f t="shared" si="6"/>
        <v>26</v>
      </c>
      <c r="E37" s="5">
        <f t="shared" si="0"/>
        <v>1175</v>
      </c>
      <c r="F37" s="5">
        <f t="shared" si="1"/>
        <v>175</v>
      </c>
      <c r="G37" s="5">
        <v>1000</v>
      </c>
      <c r="H37" s="19">
        <f t="shared" si="2"/>
        <v>34000</v>
      </c>
    </row>
    <row r="38" spans="4:17" x14ac:dyDescent="0.25">
      <c r="D38">
        <f t="shared" si="6"/>
        <v>27</v>
      </c>
      <c r="E38" s="5">
        <f t="shared" si="0"/>
        <v>1170</v>
      </c>
      <c r="F38" s="5">
        <f t="shared" si="1"/>
        <v>170</v>
      </c>
      <c r="G38" s="5">
        <v>1000</v>
      </c>
      <c r="H38" s="19">
        <f t="shared" si="2"/>
        <v>33000</v>
      </c>
    </row>
    <row r="39" spans="4:17" x14ac:dyDescent="0.25">
      <c r="D39">
        <f t="shared" si="6"/>
        <v>28</v>
      </c>
      <c r="E39" s="5">
        <f t="shared" si="0"/>
        <v>1165</v>
      </c>
      <c r="F39" s="5">
        <f t="shared" si="1"/>
        <v>165</v>
      </c>
      <c r="G39" s="5">
        <v>1000</v>
      </c>
      <c r="H39" s="19">
        <f t="shared" si="2"/>
        <v>32000</v>
      </c>
    </row>
    <row r="40" spans="4:17" x14ac:dyDescent="0.25">
      <c r="D40">
        <f t="shared" si="6"/>
        <v>29</v>
      </c>
      <c r="E40" s="5">
        <f t="shared" si="0"/>
        <v>1160</v>
      </c>
      <c r="F40" s="5">
        <f t="shared" si="1"/>
        <v>160</v>
      </c>
      <c r="G40" s="5">
        <v>1000</v>
      </c>
      <c r="H40" s="19">
        <f t="shared" si="2"/>
        <v>31000</v>
      </c>
    </row>
    <row r="41" spans="4:17" x14ac:dyDescent="0.25">
      <c r="D41">
        <f t="shared" si="6"/>
        <v>30</v>
      </c>
      <c r="E41" s="5">
        <f t="shared" si="0"/>
        <v>1155</v>
      </c>
      <c r="F41" s="5">
        <f t="shared" si="1"/>
        <v>155</v>
      </c>
      <c r="G41" s="5">
        <v>1000</v>
      </c>
      <c r="H41" s="19">
        <f t="shared" si="2"/>
        <v>30000</v>
      </c>
    </row>
    <row r="42" spans="4:17" x14ac:dyDescent="0.25">
      <c r="D42">
        <f t="shared" si="6"/>
        <v>31</v>
      </c>
      <c r="E42" s="5">
        <f t="shared" si="0"/>
        <v>1150</v>
      </c>
      <c r="F42" s="5">
        <f t="shared" si="1"/>
        <v>150</v>
      </c>
      <c r="G42" s="5">
        <v>1000</v>
      </c>
      <c r="H42" s="19">
        <f t="shared" si="2"/>
        <v>29000</v>
      </c>
    </row>
    <row r="43" spans="4:17" x14ac:dyDescent="0.25">
      <c r="D43">
        <f t="shared" si="6"/>
        <v>32</v>
      </c>
      <c r="E43" s="5">
        <f t="shared" si="0"/>
        <v>1145</v>
      </c>
      <c r="F43" s="5">
        <f t="shared" si="1"/>
        <v>145</v>
      </c>
      <c r="G43" s="5">
        <v>1000</v>
      </c>
      <c r="H43" s="19">
        <f t="shared" si="2"/>
        <v>28000</v>
      </c>
    </row>
    <row r="44" spans="4:17" x14ac:dyDescent="0.25">
      <c r="D44">
        <f t="shared" si="6"/>
        <v>33</v>
      </c>
      <c r="E44" s="5">
        <f t="shared" si="0"/>
        <v>1140</v>
      </c>
      <c r="F44" s="5">
        <f t="shared" si="1"/>
        <v>140</v>
      </c>
      <c r="G44" s="5">
        <v>1000</v>
      </c>
      <c r="H44" s="19">
        <f t="shared" si="2"/>
        <v>27000</v>
      </c>
    </row>
    <row r="45" spans="4:17" x14ac:dyDescent="0.25">
      <c r="D45">
        <f t="shared" si="6"/>
        <v>34</v>
      </c>
      <c r="E45" s="5">
        <f t="shared" si="0"/>
        <v>1135</v>
      </c>
      <c r="F45" s="5">
        <f t="shared" si="1"/>
        <v>135</v>
      </c>
      <c r="G45" s="5">
        <v>1000</v>
      </c>
      <c r="H45" s="19">
        <f t="shared" si="2"/>
        <v>26000</v>
      </c>
    </row>
    <row r="46" spans="4:17" x14ac:dyDescent="0.25">
      <c r="D46">
        <f t="shared" si="6"/>
        <v>35</v>
      </c>
      <c r="E46" s="5">
        <f t="shared" si="0"/>
        <v>1130</v>
      </c>
      <c r="F46" s="5">
        <f t="shared" si="1"/>
        <v>130</v>
      </c>
      <c r="G46" s="5">
        <v>1000</v>
      </c>
      <c r="H46" s="19">
        <f t="shared" si="2"/>
        <v>25000</v>
      </c>
    </row>
    <row r="47" spans="4:17" x14ac:dyDescent="0.25">
      <c r="D47">
        <f t="shared" si="6"/>
        <v>36</v>
      </c>
      <c r="E47" s="5">
        <f t="shared" si="0"/>
        <v>1125</v>
      </c>
      <c r="F47" s="5">
        <f t="shared" si="1"/>
        <v>125</v>
      </c>
      <c r="G47" s="5">
        <v>1000</v>
      </c>
      <c r="H47" s="19">
        <f t="shared" si="2"/>
        <v>24000</v>
      </c>
    </row>
    <row r="48" spans="4:17" x14ac:dyDescent="0.25">
      <c r="D48">
        <f t="shared" si="6"/>
        <v>37</v>
      </c>
      <c r="E48" s="5">
        <f t="shared" si="0"/>
        <v>1120</v>
      </c>
      <c r="F48" s="5">
        <f t="shared" si="1"/>
        <v>120</v>
      </c>
      <c r="G48" s="5">
        <v>1000</v>
      </c>
      <c r="H48" s="19">
        <f t="shared" si="2"/>
        <v>23000</v>
      </c>
    </row>
    <row r="49" spans="4:8" x14ac:dyDescent="0.25">
      <c r="D49">
        <f t="shared" si="6"/>
        <v>38</v>
      </c>
      <c r="E49" s="5">
        <f t="shared" si="0"/>
        <v>1115</v>
      </c>
      <c r="F49" s="5">
        <f t="shared" si="1"/>
        <v>115</v>
      </c>
      <c r="G49" s="5">
        <v>1000</v>
      </c>
      <c r="H49" s="19">
        <f t="shared" si="2"/>
        <v>22000</v>
      </c>
    </row>
    <row r="50" spans="4:8" x14ac:dyDescent="0.25">
      <c r="D50">
        <f t="shared" si="6"/>
        <v>39</v>
      </c>
      <c r="E50" s="5">
        <f t="shared" si="0"/>
        <v>1110</v>
      </c>
      <c r="F50" s="5">
        <f t="shared" si="1"/>
        <v>110</v>
      </c>
      <c r="G50" s="5">
        <v>1000</v>
      </c>
      <c r="H50" s="19">
        <f t="shared" si="2"/>
        <v>21000</v>
      </c>
    </row>
    <row r="51" spans="4:8" x14ac:dyDescent="0.25">
      <c r="D51">
        <f t="shared" si="6"/>
        <v>40</v>
      </c>
      <c r="E51" s="5">
        <f t="shared" si="0"/>
        <v>1105</v>
      </c>
      <c r="F51" s="5">
        <f t="shared" si="1"/>
        <v>105</v>
      </c>
      <c r="G51" s="5">
        <v>1000</v>
      </c>
      <c r="H51" s="19">
        <f t="shared" si="2"/>
        <v>20000</v>
      </c>
    </row>
    <row r="52" spans="4:8" x14ac:dyDescent="0.25">
      <c r="D52">
        <f t="shared" si="6"/>
        <v>41</v>
      </c>
      <c r="E52" s="5">
        <f t="shared" si="0"/>
        <v>1100</v>
      </c>
      <c r="F52" s="5">
        <f t="shared" si="1"/>
        <v>100</v>
      </c>
      <c r="G52" s="5">
        <v>1000</v>
      </c>
      <c r="H52" s="19">
        <f t="shared" si="2"/>
        <v>19000</v>
      </c>
    </row>
    <row r="53" spans="4:8" x14ac:dyDescent="0.25">
      <c r="D53">
        <f t="shared" si="6"/>
        <v>42</v>
      </c>
      <c r="E53" s="5">
        <f t="shared" si="0"/>
        <v>1095</v>
      </c>
      <c r="F53" s="5">
        <f t="shared" si="1"/>
        <v>95</v>
      </c>
      <c r="G53" s="5">
        <v>1000</v>
      </c>
      <c r="H53" s="19">
        <f t="shared" si="2"/>
        <v>18000</v>
      </c>
    </row>
    <row r="54" spans="4:8" x14ac:dyDescent="0.25">
      <c r="D54">
        <f t="shared" si="6"/>
        <v>43</v>
      </c>
      <c r="E54" s="5">
        <f t="shared" si="0"/>
        <v>1090</v>
      </c>
      <c r="F54" s="5">
        <f t="shared" si="1"/>
        <v>90</v>
      </c>
      <c r="G54" s="5">
        <v>1000</v>
      </c>
      <c r="H54" s="19">
        <f t="shared" si="2"/>
        <v>17000</v>
      </c>
    </row>
    <row r="55" spans="4:8" x14ac:dyDescent="0.25">
      <c r="D55">
        <f t="shared" si="6"/>
        <v>44</v>
      </c>
      <c r="E55" s="5">
        <f t="shared" si="0"/>
        <v>1085</v>
      </c>
      <c r="F55" s="5">
        <f t="shared" si="1"/>
        <v>85</v>
      </c>
      <c r="G55" s="5">
        <v>1000</v>
      </c>
      <c r="H55" s="19">
        <f t="shared" si="2"/>
        <v>16000</v>
      </c>
    </row>
    <row r="56" spans="4:8" x14ac:dyDescent="0.25">
      <c r="D56">
        <f t="shared" si="6"/>
        <v>45</v>
      </c>
      <c r="E56" s="5">
        <f t="shared" si="0"/>
        <v>1080</v>
      </c>
      <c r="F56" s="5">
        <f t="shared" si="1"/>
        <v>80</v>
      </c>
      <c r="G56" s="5">
        <v>1000</v>
      </c>
      <c r="H56" s="19">
        <f t="shared" si="2"/>
        <v>15000</v>
      </c>
    </row>
    <row r="57" spans="4:8" x14ac:dyDescent="0.25">
      <c r="D57">
        <f t="shared" si="6"/>
        <v>46</v>
      </c>
      <c r="E57" s="5">
        <f t="shared" si="0"/>
        <v>1075</v>
      </c>
      <c r="F57" s="5">
        <f t="shared" si="1"/>
        <v>75</v>
      </c>
      <c r="G57" s="5">
        <v>1000</v>
      </c>
      <c r="H57" s="19">
        <f t="shared" si="2"/>
        <v>14000</v>
      </c>
    </row>
    <row r="58" spans="4:8" x14ac:dyDescent="0.25">
      <c r="D58">
        <f t="shared" si="6"/>
        <v>47</v>
      </c>
      <c r="E58" s="5">
        <f t="shared" si="0"/>
        <v>1070</v>
      </c>
      <c r="F58" s="5">
        <f t="shared" si="1"/>
        <v>70</v>
      </c>
      <c r="G58" s="5">
        <v>1000</v>
      </c>
      <c r="H58" s="19">
        <f t="shared" si="2"/>
        <v>13000</v>
      </c>
    </row>
    <row r="59" spans="4:8" x14ac:dyDescent="0.25">
      <c r="D59">
        <f t="shared" si="6"/>
        <v>48</v>
      </c>
      <c r="E59" s="5">
        <f t="shared" si="0"/>
        <v>1065</v>
      </c>
      <c r="F59" s="5">
        <f t="shared" si="1"/>
        <v>65</v>
      </c>
      <c r="G59" s="5">
        <v>1000</v>
      </c>
      <c r="H59" s="19">
        <f t="shared" si="2"/>
        <v>12000</v>
      </c>
    </row>
    <row r="60" spans="4:8" x14ac:dyDescent="0.25">
      <c r="D60">
        <f t="shared" si="6"/>
        <v>49</v>
      </c>
      <c r="E60" s="5">
        <f t="shared" si="0"/>
        <v>1060</v>
      </c>
      <c r="F60" s="5">
        <f t="shared" si="1"/>
        <v>60</v>
      </c>
      <c r="G60" s="5">
        <v>1000</v>
      </c>
      <c r="H60" s="19">
        <f t="shared" si="2"/>
        <v>11000</v>
      </c>
    </row>
    <row r="61" spans="4:8" x14ac:dyDescent="0.25">
      <c r="D61">
        <f t="shared" si="6"/>
        <v>50</v>
      </c>
      <c r="E61" s="5">
        <f t="shared" si="0"/>
        <v>1055</v>
      </c>
      <c r="F61" s="5">
        <f t="shared" si="1"/>
        <v>55</v>
      </c>
      <c r="G61" s="5">
        <v>1000</v>
      </c>
      <c r="H61" s="19">
        <f t="shared" si="2"/>
        <v>10000</v>
      </c>
    </row>
    <row r="62" spans="4:8" x14ac:dyDescent="0.25">
      <c r="D62">
        <f t="shared" si="6"/>
        <v>51</v>
      </c>
      <c r="E62" s="5">
        <f t="shared" si="0"/>
        <v>1050</v>
      </c>
      <c r="F62" s="5">
        <f t="shared" si="1"/>
        <v>50</v>
      </c>
      <c r="G62" s="5">
        <v>1000</v>
      </c>
      <c r="H62" s="19">
        <f t="shared" si="2"/>
        <v>9000</v>
      </c>
    </row>
    <row r="63" spans="4:8" x14ac:dyDescent="0.25">
      <c r="D63">
        <f t="shared" si="6"/>
        <v>52</v>
      </c>
      <c r="E63" s="5">
        <f t="shared" si="0"/>
        <v>1045</v>
      </c>
      <c r="F63" s="5">
        <f t="shared" si="1"/>
        <v>45</v>
      </c>
      <c r="G63" s="5">
        <v>1000</v>
      </c>
      <c r="H63" s="19">
        <f t="shared" si="2"/>
        <v>8000</v>
      </c>
    </row>
    <row r="64" spans="4:8" x14ac:dyDescent="0.25">
      <c r="D64">
        <f t="shared" si="6"/>
        <v>53</v>
      </c>
      <c r="E64" s="5">
        <f t="shared" si="0"/>
        <v>1040</v>
      </c>
      <c r="F64" s="5">
        <f t="shared" si="1"/>
        <v>40</v>
      </c>
      <c r="G64" s="5">
        <v>1000</v>
      </c>
      <c r="H64" s="19">
        <f t="shared" si="2"/>
        <v>7000</v>
      </c>
    </row>
    <row r="65" spans="4:8" x14ac:dyDescent="0.25">
      <c r="D65">
        <f t="shared" si="6"/>
        <v>54</v>
      </c>
      <c r="E65" s="5">
        <f t="shared" si="0"/>
        <v>1035</v>
      </c>
      <c r="F65" s="5">
        <f t="shared" si="1"/>
        <v>35</v>
      </c>
      <c r="G65" s="5">
        <v>1000</v>
      </c>
      <c r="H65" s="19">
        <f t="shared" si="2"/>
        <v>6000</v>
      </c>
    </row>
    <row r="66" spans="4:8" x14ac:dyDescent="0.25">
      <c r="D66">
        <f t="shared" si="6"/>
        <v>55</v>
      </c>
      <c r="E66" s="5">
        <f t="shared" si="0"/>
        <v>1030</v>
      </c>
      <c r="F66" s="5">
        <f t="shared" si="1"/>
        <v>30</v>
      </c>
      <c r="G66" s="5">
        <v>1000</v>
      </c>
      <c r="H66" s="19">
        <f t="shared" si="2"/>
        <v>5000</v>
      </c>
    </row>
    <row r="67" spans="4:8" x14ac:dyDescent="0.25">
      <c r="D67">
        <f t="shared" si="6"/>
        <v>56</v>
      </c>
      <c r="E67" s="5">
        <f t="shared" si="0"/>
        <v>1025</v>
      </c>
      <c r="F67" s="5">
        <f t="shared" si="1"/>
        <v>25</v>
      </c>
      <c r="G67" s="5">
        <v>1000</v>
      </c>
      <c r="H67" s="19">
        <f t="shared" si="2"/>
        <v>4000</v>
      </c>
    </row>
    <row r="68" spans="4:8" x14ac:dyDescent="0.25">
      <c r="D68">
        <f t="shared" si="6"/>
        <v>57</v>
      </c>
      <c r="E68" s="5">
        <f t="shared" si="0"/>
        <v>1020</v>
      </c>
      <c r="F68" s="5">
        <f t="shared" si="1"/>
        <v>20</v>
      </c>
      <c r="G68" s="5">
        <v>1000</v>
      </c>
      <c r="H68" s="19">
        <f t="shared" si="2"/>
        <v>3000</v>
      </c>
    </row>
    <row r="69" spans="4:8" x14ac:dyDescent="0.25">
      <c r="D69">
        <f t="shared" si="6"/>
        <v>58</v>
      </c>
      <c r="E69" s="5">
        <f t="shared" si="0"/>
        <v>1015</v>
      </c>
      <c r="F69" s="5">
        <f t="shared" si="1"/>
        <v>15</v>
      </c>
      <c r="G69" s="5">
        <v>1000</v>
      </c>
      <c r="H69" s="19">
        <f t="shared" si="2"/>
        <v>2000</v>
      </c>
    </row>
    <row r="70" spans="4:8" x14ac:dyDescent="0.25">
      <c r="D70">
        <f t="shared" si="6"/>
        <v>59</v>
      </c>
      <c r="E70" s="5">
        <f t="shared" si="0"/>
        <v>1010</v>
      </c>
      <c r="F70" s="5">
        <f t="shared" si="1"/>
        <v>10</v>
      </c>
      <c r="G70" s="5">
        <v>1000</v>
      </c>
      <c r="H70" s="19">
        <f t="shared" si="2"/>
        <v>1000</v>
      </c>
    </row>
    <row r="71" spans="4:8" x14ac:dyDescent="0.25">
      <c r="D71">
        <f t="shared" si="6"/>
        <v>60</v>
      </c>
      <c r="E71" s="5">
        <f t="shared" si="0"/>
        <v>1005</v>
      </c>
      <c r="F71" s="5">
        <f t="shared" si="1"/>
        <v>5</v>
      </c>
      <c r="G71" s="5">
        <v>1000</v>
      </c>
      <c r="H71" s="19">
        <f t="shared" si="2"/>
        <v>0</v>
      </c>
    </row>
    <row r="72" spans="4:8" x14ac:dyDescent="0.25">
      <c r="F72" s="5">
        <f>SUM(F12:F71)</f>
        <v>9150</v>
      </c>
      <c r="G72" s="5">
        <f>SUM(G12:G71)</f>
        <v>60000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deuda</vt:lpstr>
    </vt:vector>
  </TitlesOfParts>
  <Company>Universidad Francisco de Vitoria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aulasdeep</dc:creator>
  <cp:lastModifiedBy>aulasdeep</cp:lastModifiedBy>
  <dcterms:created xsi:type="dcterms:W3CDTF">2020-10-26T11:08:22Z</dcterms:created>
  <dcterms:modified xsi:type="dcterms:W3CDTF">2020-11-16T12:48:16Z</dcterms:modified>
</cp:coreProperties>
</file>